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bookViews>
    <workbookView xWindow="0" yWindow="-15" windowWidth="19230" windowHeight="9915"/>
  </bookViews>
  <sheets>
    <sheet name="PPTO.2016" sheetId="2" r:id="rId1"/>
  </sheets>
  <calcPr calcId="145621"/>
</workbook>
</file>

<file path=xl/calcChain.xml><?xml version="1.0" encoding="utf-8"?>
<calcChain xmlns="http://schemas.openxmlformats.org/spreadsheetml/2006/main">
  <c r="Q41" i="2" l="1"/>
  <c r="E19" i="2" l="1"/>
  <c r="P35" i="2"/>
  <c r="L38" i="2"/>
  <c r="P19" i="2"/>
  <c r="J34" i="2"/>
  <c r="P34" i="2" s="1"/>
  <c r="O31" i="2"/>
  <c r="N31" i="2"/>
  <c r="M31" i="2"/>
  <c r="L31" i="2"/>
  <c r="K31" i="2"/>
  <c r="J31" i="2"/>
  <c r="I31" i="2"/>
  <c r="H31" i="2"/>
  <c r="G31" i="2"/>
  <c r="F31" i="2"/>
  <c r="E31" i="2"/>
  <c r="D31" i="2"/>
  <c r="O38" i="2"/>
  <c r="O29" i="2"/>
  <c r="N29" i="2"/>
  <c r="M29" i="2"/>
  <c r="L29" i="2"/>
  <c r="K29" i="2"/>
  <c r="J29" i="2"/>
  <c r="I29" i="2"/>
  <c r="H29" i="2"/>
  <c r="G29" i="2"/>
  <c r="F29" i="2"/>
  <c r="E29" i="2"/>
  <c r="D29" i="2"/>
  <c r="O30" i="2"/>
  <c r="N30" i="2"/>
  <c r="M30" i="2"/>
  <c r="L30" i="2"/>
  <c r="K30" i="2"/>
  <c r="J30" i="2"/>
  <c r="I30" i="2"/>
  <c r="H30" i="2"/>
  <c r="G30" i="2"/>
  <c r="F30" i="2"/>
  <c r="E30" i="2"/>
  <c r="D30" i="2"/>
  <c r="O17" i="2"/>
  <c r="O22" i="2" s="1"/>
  <c r="N17" i="2"/>
  <c r="N22" i="2" s="1"/>
  <c r="M17" i="2"/>
  <c r="M22" i="2" s="1"/>
  <c r="L17" i="2"/>
  <c r="K17" i="2"/>
  <c r="K22" i="2" s="1"/>
  <c r="K32" i="2" s="1"/>
  <c r="J17" i="2"/>
  <c r="J22" i="2" s="1"/>
  <c r="J32" i="2" s="1"/>
  <c r="I17" i="2"/>
  <c r="H17" i="2"/>
  <c r="H22" i="2" s="1"/>
  <c r="G17" i="2"/>
  <c r="G22" i="2" s="1"/>
  <c r="F17" i="2"/>
  <c r="F22" i="2" s="1"/>
  <c r="E17" i="2"/>
  <c r="E22" i="2" s="1"/>
  <c r="D17" i="2"/>
  <c r="O28" i="2"/>
  <c r="N28" i="2"/>
  <c r="M28" i="2"/>
  <c r="L28" i="2"/>
  <c r="K28" i="2"/>
  <c r="J28" i="2"/>
  <c r="I28" i="2"/>
  <c r="H28" i="2"/>
  <c r="G28" i="2"/>
  <c r="F28" i="2"/>
  <c r="E28" i="2"/>
  <c r="D28" i="2"/>
  <c r="P39" i="2"/>
  <c r="P38" i="2"/>
  <c r="P37" i="2"/>
  <c r="P36" i="2"/>
  <c r="O27" i="2"/>
  <c r="N27" i="2"/>
  <c r="M27" i="2"/>
  <c r="L27" i="2"/>
  <c r="K27" i="2"/>
  <c r="J27" i="2"/>
  <c r="I27" i="2"/>
  <c r="H27" i="2"/>
  <c r="G27" i="2"/>
  <c r="F27" i="2"/>
  <c r="E27" i="2"/>
  <c r="D27" i="2"/>
  <c r="P40" i="2"/>
  <c r="P33" i="2"/>
  <c r="L22" i="2"/>
  <c r="L32" i="2" s="1"/>
  <c r="I22" i="2"/>
  <c r="D22" i="2"/>
  <c r="P21" i="2"/>
  <c r="P20" i="2"/>
  <c r="P18" i="2"/>
  <c r="P16" i="2"/>
  <c r="P15" i="2"/>
  <c r="P14" i="2"/>
  <c r="P13" i="2"/>
  <c r="I32" i="2" l="1"/>
  <c r="I41" i="2" s="1"/>
  <c r="I43" i="2" s="1"/>
  <c r="D32" i="2"/>
  <c r="D41" i="2"/>
  <c r="D43" i="2" s="1"/>
  <c r="J41" i="2"/>
  <c r="L41" i="2"/>
  <c r="L43" i="2" s="1"/>
  <c r="K41" i="2"/>
  <c r="F32" i="2"/>
  <c r="F41" i="2" s="1"/>
  <c r="F43" i="2" s="1"/>
  <c r="H32" i="2"/>
  <c r="H41" i="2" s="1"/>
  <c r="H43" i="2" s="1"/>
  <c r="N32" i="2"/>
  <c r="N41" i="2" s="1"/>
  <c r="N43" i="2" s="1"/>
  <c r="Q40" i="2"/>
  <c r="E32" i="2"/>
  <c r="G32" i="2"/>
  <c r="M32" i="2"/>
  <c r="O32" i="2"/>
  <c r="P29" i="2"/>
  <c r="P17" i="2"/>
  <c r="P22" i="2" s="1"/>
  <c r="Q22" i="2" s="1"/>
  <c r="P30" i="2"/>
  <c r="J43" i="2"/>
  <c r="K43" i="2"/>
  <c r="P27" i="2"/>
  <c r="P31" i="2"/>
  <c r="P28" i="2"/>
  <c r="O41" i="2" l="1"/>
  <c r="O43" i="2" s="1"/>
  <c r="G41" i="2"/>
  <c r="G43" i="2" s="1"/>
  <c r="P32" i="2"/>
  <c r="P41" i="2" s="1"/>
  <c r="P43" i="2" s="1"/>
  <c r="M41" i="2"/>
  <c r="M43" i="2" s="1"/>
  <c r="E41" i="2"/>
  <c r="E43" i="2" s="1"/>
  <c r="Q27" i="2"/>
  <c r="R27" i="2" s="1"/>
  <c r="R22" i="2"/>
  <c r="R40" i="2"/>
  <c r="E11" i="2"/>
  <c r="F11" i="2" l="1"/>
  <c r="G11" i="2" s="1"/>
  <c r="H11" i="2" s="1"/>
  <c r="I11" i="2" s="1"/>
  <c r="J11" i="2" s="1"/>
  <c r="K11" i="2" s="1"/>
  <c r="L11" i="2" s="1"/>
  <c r="M11" i="2" s="1"/>
  <c r="N11" i="2" s="1"/>
  <c r="O11" i="2" s="1"/>
  <c r="Q35" i="2"/>
  <c r="R35" i="2" s="1"/>
  <c r="R43" i="2"/>
  <c r="Q43" i="2"/>
</calcChain>
</file>

<file path=xl/sharedStrings.xml><?xml version="1.0" encoding="utf-8"?>
<sst xmlns="http://schemas.openxmlformats.org/spreadsheetml/2006/main" count="119" uniqueCount="64">
  <si>
    <t>Ene.</t>
  </si>
  <si>
    <t>Feb.</t>
  </si>
  <si>
    <t>Mar.</t>
  </si>
  <si>
    <t>Abr.</t>
  </si>
  <si>
    <t>Jun.</t>
  </si>
  <si>
    <t>Jul.</t>
  </si>
  <si>
    <t>Ago.</t>
  </si>
  <si>
    <t>May</t>
  </si>
  <si>
    <t>Sep.</t>
  </si>
  <si>
    <t>Oct.</t>
  </si>
  <si>
    <t>Nov.</t>
  </si>
  <si>
    <t>Dic.</t>
  </si>
  <si>
    <t>Aporte Socios</t>
  </si>
  <si>
    <t xml:space="preserve"> </t>
  </si>
  <si>
    <t xml:space="preserve">  </t>
  </si>
  <si>
    <t>MOVISTAR</t>
  </si>
  <si>
    <t>Total x Mes</t>
  </si>
  <si>
    <t>Sueldo Secretaria</t>
  </si>
  <si>
    <t>Honor. Abogado</t>
  </si>
  <si>
    <t>Honor. Web</t>
  </si>
  <si>
    <t>Regionales</t>
  </si>
  <si>
    <t>Superavit</t>
  </si>
  <si>
    <t>Totales</t>
  </si>
  <si>
    <t>COOPEUCH Socios</t>
  </si>
  <si>
    <t>COOPEUCH Ptmos.</t>
  </si>
  <si>
    <t>INGRESOS</t>
  </si>
  <si>
    <t>Caja</t>
  </si>
  <si>
    <t>Acumulados</t>
  </si>
  <si>
    <t>Otros Ingresos</t>
  </si>
  <si>
    <t>Ene-Dic</t>
  </si>
  <si>
    <t>PRESUPUESTO 2016</t>
  </si>
  <si>
    <t>Ene</t>
  </si>
  <si>
    <t>Feb</t>
  </si>
  <si>
    <t>Mar</t>
  </si>
  <si>
    <t>Abr</t>
  </si>
  <si>
    <t>Jun</t>
  </si>
  <si>
    <t>Jul</t>
  </si>
  <si>
    <t>Ago</t>
  </si>
  <si>
    <t>Sep</t>
  </si>
  <si>
    <t>Oct</t>
  </si>
  <si>
    <t>Nov</t>
  </si>
  <si>
    <t>Dic</t>
  </si>
  <si>
    <t>EGRESOS</t>
  </si>
  <si>
    <t>Recaudación Banco</t>
  </si>
  <si>
    <t>Publicidad Web</t>
  </si>
  <si>
    <t>COOPEUCH</t>
  </si>
  <si>
    <t>AMPLIADO</t>
  </si>
  <si>
    <t>Viaticos y Pasajes</t>
  </si>
  <si>
    <t>Gastos Menores</t>
  </si>
  <si>
    <t>Bienestar Socios</t>
  </si>
  <si>
    <t>WOM</t>
  </si>
  <si>
    <t>Recuperación de Prestamos.</t>
  </si>
  <si>
    <t>Regalos y Aniversario</t>
  </si>
  <si>
    <t>Honor. Administrador</t>
  </si>
  <si>
    <t>Aporte Socios ANEF</t>
  </si>
  <si>
    <t>Observaciones del Administrador:</t>
  </si>
  <si>
    <r>
      <rPr>
        <b/>
        <sz val="11"/>
        <color rgb="FF000000"/>
        <rFont val="Calibri"/>
        <family val="2"/>
      </rPr>
      <t>Saldo Inicial de Caja</t>
    </r>
    <r>
      <rPr>
        <sz val="11"/>
        <color rgb="FF000000"/>
        <rFont val="Calibri"/>
      </rPr>
      <t xml:space="preserve">: Iniciamos este ejercicio con una Caja de $ 2.500.000.- luego de haber descontado al superavit del ejercicio anterior, los egresos comprometidos como son el costo del Regalo de fin de año </t>
    </r>
  </si>
  <si>
    <t>que asciende a $ 3.675.000 y Provisiones por $ 1.580.000 correspondientes a gastos de Aniversario e imposiciones que se realizaron en Enero.</t>
  </si>
  <si>
    <t>Total por Sub - asiganción</t>
  </si>
  <si>
    <t>Participación Porcentual del Ingreso</t>
  </si>
  <si>
    <t>Participación porcentual del Gasto</t>
  </si>
  <si>
    <t>Gasto  de Administración</t>
  </si>
  <si>
    <t xml:space="preserve">Gasto Operacional </t>
  </si>
  <si>
    <t>Gestión Gremial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</si>
</sst>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8" x14ac:knownFonts="1">
    <font>
      <sz val="11"/>
      <color rgb="FF000000"/>
      <name val="Calibri"/>
    </font>
    <font>
      <b/>
      <sz val="11"/>
      <color rgb="FFFFFFFF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FFFFFF"/>
      <name val="Calibri"/>
      <family val="2"/>
    </font>
    <font>
      <sz val="11"/>
      <color rgb="FF000000"/>
      <name val="Calibri"/>
    </font>
  </fonts>
  <fills count="9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0000FF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theme="9"/>
        <bgColor rgb="FF000000"/>
      </patternFill>
    </fill>
    <fill>
      <patternFill patternType="solid">
        <fgColor rgb="FF00B0F0"/>
        <bgColor rgb="FF000000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108">
    <xf numFmtId="0" fontId="0" fillId="0" borderId="0" xfId="0"/>
    <xf numFmtId="0" fontId="0" fillId="2" borderId="0" xfId="0" applyFill="1"/>
    <xf numFmtId="0" fontId="2" fillId="5" borderId="0" xfId="0" applyFont="1" applyFill="1" applyBorder="1"/>
    <xf numFmtId="0" fontId="0" fillId="5" borderId="0" xfId="0" applyFill="1" applyBorder="1"/>
    <xf numFmtId="164" fontId="4" fillId="4" borderId="1" xfId="1" applyNumberFormat="1" applyFont="1" applyFill="1" applyBorder="1" applyAlignment="1">
      <alignment horizontal="center"/>
    </xf>
    <xf numFmtId="0" fontId="0" fillId="2" borderId="0" xfId="0" applyFill="1" applyAlignment="1">
      <alignment vertical="top"/>
    </xf>
    <xf numFmtId="164" fontId="4" fillId="4" borderId="4" xfId="1" applyNumberFormat="1" applyFont="1" applyFill="1" applyBorder="1" applyAlignment="1">
      <alignment horizontal="center"/>
    </xf>
    <xf numFmtId="164" fontId="0" fillId="4" borderId="3" xfId="1" applyNumberFormat="1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/>
    </xf>
    <xf numFmtId="0" fontId="1" fillId="6" borderId="7" xfId="0" applyFont="1" applyFill="1" applyBorder="1" applyAlignment="1">
      <alignment horizontal="center"/>
    </xf>
    <xf numFmtId="164" fontId="1" fillId="6" borderId="7" xfId="1" applyNumberFormat="1" applyFont="1" applyFill="1" applyBorder="1" applyAlignment="1">
      <alignment horizontal="center"/>
    </xf>
    <xf numFmtId="164" fontId="1" fillId="6" borderId="7" xfId="0" applyNumberFormat="1" applyFont="1" applyFill="1" applyBorder="1" applyAlignment="1">
      <alignment horizontal="center"/>
    </xf>
    <xf numFmtId="0" fontId="0" fillId="8" borderId="1" xfId="0" applyFill="1" applyBorder="1"/>
    <xf numFmtId="164" fontId="0" fillId="8" borderId="1" xfId="0" applyNumberFormat="1" applyFill="1" applyBorder="1"/>
    <xf numFmtId="0" fontId="1" fillId="8" borderId="6" xfId="0" applyFont="1" applyFill="1" applyBorder="1" applyAlignment="1">
      <alignment horizontal="center"/>
    </xf>
    <xf numFmtId="0" fontId="6" fillId="8" borderId="6" xfId="0" applyFont="1" applyFill="1" applyBorder="1" applyAlignment="1">
      <alignment horizontal="center"/>
    </xf>
    <xf numFmtId="0" fontId="1" fillId="8" borderId="7" xfId="0" applyFont="1" applyFill="1" applyBorder="1" applyAlignment="1">
      <alignment horizontal="center"/>
    </xf>
    <xf numFmtId="0" fontId="6" fillId="8" borderId="7" xfId="0" applyFont="1" applyFill="1" applyBorder="1" applyAlignment="1">
      <alignment horizontal="center"/>
    </xf>
    <xf numFmtId="164" fontId="0" fillId="4" borderId="0" xfId="1" applyNumberFormat="1" applyFont="1" applyFill="1" applyBorder="1" applyAlignment="1">
      <alignment horizontal="center"/>
    </xf>
    <xf numFmtId="164" fontId="5" fillId="4" borderId="0" xfId="1" applyNumberFormat="1" applyFont="1" applyFill="1" applyBorder="1" applyAlignment="1">
      <alignment horizontal="center"/>
    </xf>
    <xf numFmtId="0" fontId="0" fillId="4" borderId="6" xfId="0" applyFill="1" applyBorder="1" applyAlignment="1">
      <alignment horizontal="left"/>
    </xf>
    <xf numFmtId="0" fontId="3" fillId="4" borderId="7" xfId="0" applyFont="1" applyFill="1" applyBorder="1" applyAlignment="1">
      <alignment horizontal="left"/>
    </xf>
    <xf numFmtId="0" fontId="0" fillId="4" borderId="7" xfId="0" applyFill="1" applyBorder="1" applyAlignment="1">
      <alignment horizontal="left"/>
    </xf>
    <xf numFmtId="0" fontId="3" fillId="4" borderId="4" xfId="0" applyFont="1" applyFill="1" applyBorder="1" applyAlignment="1">
      <alignment horizontal="left"/>
    </xf>
    <xf numFmtId="164" fontId="0" fillId="4" borderId="8" xfId="1" applyNumberFormat="1" applyFont="1" applyFill="1" applyBorder="1" applyAlignment="1">
      <alignment horizontal="center"/>
    </xf>
    <xf numFmtId="164" fontId="0" fillId="4" borderId="9" xfId="1" applyNumberFormat="1" applyFont="1" applyFill="1" applyBorder="1" applyAlignment="1">
      <alignment horizontal="center"/>
    </xf>
    <xf numFmtId="164" fontId="0" fillId="4" borderId="10" xfId="1" applyNumberFormat="1" applyFont="1" applyFill="1" applyBorder="1" applyAlignment="1">
      <alignment horizontal="center"/>
    </xf>
    <xf numFmtId="164" fontId="0" fillId="4" borderId="5" xfId="1" applyNumberFormat="1" applyFont="1" applyFill="1" applyBorder="1" applyAlignment="1">
      <alignment horizontal="center"/>
    </xf>
    <xf numFmtId="164" fontId="0" fillId="4" borderId="11" xfId="1" applyNumberFormat="1" applyFont="1" applyFill="1" applyBorder="1" applyAlignment="1">
      <alignment horizontal="center"/>
    </xf>
    <xf numFmtId="164" fontId="5" fillId="4" borderId="11" xfId="1" applyNumberFormat="1" applyFont="1" applyFill="1" applyBorder="1" applyAlignment="1">
      <alignment horizontal="center"/>
    </xf>
    <xf numFmtId="164" fontId="0" fillId="4" borderId="6" xfId="1" applyNumberFormat="1" applyFont="1" applyFill="1" applyBorder="1" applyAlignment="1">
      <alignment horizontal="center"/>
    </xf>
    <xf numFmtId="164" fontId="0" fillId="4" borderId="7" xfId="1" applyNumberFormat="1" applyFont="1" applyFill="1" applyBorder="1" applyAlignment="1">
      <alignment horizontal="center"/>
    </xf>
    <xf numFmtId="164" fontId="0" fillId="4" borderId="4" xfId="1" applyNumberFormat="1" applyFont="1" applyFill="1" applyBorder="1" applyAlignment="1">
      <alignment horizontal="center"/>
    </xf>
    <xf numFmtId="164" fontId="0" fillId="7" borderId="0" xfId="1" applyNumberFormat="1" applyFont="1" applyFill="1" applyBorder="1" applyAlignment="1">
      <alignment horizontal="center"/>
    </xf>
    <xf numFmtId="164" fontId="0" fillId="6" borderId="0" xfId="1" applyNumberFormat="1" applyFont="1" applyFill="1" applyBorder="1" applyAlignment="1">
      <alignment horizontal="center"/>
    </xf>
    <xf numFmtId="164" fontId="5" fillId="6" borderId="0" xfId="1" applyNumberFormat="1" applyFont="1" applyFill="1" applyBorder="1" applyAlignment="1">
      <alignment horizontal="center"/>
    </xf>
    <xf numFmtId="0" fontId="0" fillId="4" borderId="4" xfId="0" applyFill="1" applyBorder="1" applyAlignment="1">
      <alignment horizontal="left"/>
    </xf>
    <xf numFmtId="164" fontId="0" fillId="7" borderId="9" xfId="1" applyNumberFormat="1" applyFont="1" applyFill="1" applyBorder="1" applyAlignment="1">
      <alignment horizontal="center"/>
    </xf>
    <xf numFmtId="164" fontId="0" fillId="7" borderId="11" xfId="1" applyNumberFormat="1" applyFont="1" applyFill="1" applyBorder="1" applyAlignment="1">
      <alignment horizontal="center"/>
    </xf>
    <xf numFmtId="0" fontId="0" fillId="7" borderId="6" xfId="0" applyFill="1" applyBorder="1" applyAlignment="1">
      <alignment horizontal="left"/>
    </xf>
    <xf numFmtId="0" fontId="0" fillId="7" borderId="7" xfId="0" applyFill="1" applyBorder="1" applyAlignment="1">
      <alignment horizontal="left"/>
    </xf>
    <xf numFmtId="0" fontId="0" fillId="7" borderId="4" xfId="0" applyFill="1" applyBorder="1" applyAlignment="1">
      <alignment horizontal="left"/>
    </xf>
    <xf numFmtId="164" fontId="0" fillId="7" borderId="6" xfId="1" applyNumberFormat="1" applyFont="1" applyFill="1" applyBorder="1" applyAlignment="1">
      <alignment horizontal="center"/>
    </xf>
    <xf numFmtId="164" fontId="0" fillId="7" borderId="7" xfId="1" applyNumberFormat="1" applyFont="1" applyFill="1" applyBorder="1" applyAlignment="1">
      <alignment horizontal="center"/>
    </xf>
    <xf numFmtId="164" fontId="0" fillId="7" borderId="4" xfId="1" applyNumberFormat="1" applyFont="1" applyFill="1" applyBorder="1" applyAlignment="1">
      <alignment horizontal="center"/>
    </xf>
    <xf numFmtId="164" fontId="0" fillId="6" borderId="9" xfId="1" applyNumberFormat="1" applyFont="1" applyFill="1" applyBorder="1" applyAlignment="1">
      <alignment horizontal="center"/>
    </xf>
    <xf numFmtId="164" fontId="0" fillId="6" borderId="11" xfId="1" applyNumberFormat="1" applyFont="1" applyFill="1" applyBorder="1" applyAlignment="1">
      <alignment horizontal="center"/>
    </xf>
    <xf numFmtId="0" fontId="3" fillId="6" borderId="6" xfId="0" applyFont="1" applyFill="1" applyBorder="1" applyAlignment="1">
      <alignment horizontal="left"/>
    </xf>
    <xf numFmtId="0" fontId="3" fillId="6" borderId="7" xfId="0" applyFont="1" applyFill="1" applyBorder="1" applyAlignment="1">
      <alignment horizontal="left"/>
    </xf>
    <xf numFmtId="0" fontId="0" fillId="6" borderId="7" xfId="0" applyFill="1" applyBorder="1" applyAlignment="1">
      <alignment horizontal="left"/>
    </xf>
    <xf numFmtId="0" fontId="0" fillId="6" borderId="4" xfId="0" applyFill="1" applyBorder="1" applyAlignment="1">
      <alignment horizontal="left"/>
    </xf>
    <xf numFmtId="164" fontId="0" fillId="6" borderId="6" xfId="1" applyNumberFormat="1" applyFont="1" applyFill="1" applyBorder="1" applyAlignment="1">
      <alignment horizontal="center"/>
    </xf>
    <xf numFmtId="164" fontId="0" fillId="6" borderId="7" xfId="1" applyNumberFormat="1" applyFont="1" applyFill="1" applyBorder="1" applyAlignment="1">
      <alignment horizontal="center"/>
    </xf>
    <xf numFmtId="164" fontId="0" fillId="6" borderId="4" xfId="1" applyNumberFormat="1" applyFont="1" applyFill="1" applyBorder="1" applyAlignment="1">
      <alignment horizontal="center"/>
    </xf>
    <xf numFmtId="164" fontId="3" fillId="4" borderId="3" xfId="1" applyNumberFormat="1" applyFont="1" applyFill="1" applyBorder="1" applyAlignment="1">
      <alignment horizontal="center"/>
    </xf>
    <xf numFmtId="0" fontId="1" fillId="8" borderId="4" xfId="0" applyFont="1" applyFill="1" applyBorder="1" applyAlignment="1">
      <alignment horizontal="center"/>
    </xf>
    <xf numFmtId="164" fontId="0" fillId="4" borderId="12" xfId="1" applyNumberFormat="1" applyFont="1" applyFill="1" applyBorder="1" applyAlignment="1">
      <alignment horizontal="center"/>
    </xf>
    <xf numFmtId="164" fontId="0" fillId="4" borderId="13" xfId="1" applyNumberFormat="1" applyFont="1" applyFill="1" applyBorder="1" applyAlignment="1">
      <alignment horizontal="center"/>
    </xf>
    <xf numFmtId="164" fontId="0" fillId="4" borderId="14" xfId="1" applyNumberFormat="1" applyFont="1" applyFill="1" applyBorder="1" applyAlignment="1">
      <alignment horizontal="center"/>
    </xf>
    <xf numFmtId="164" fontId="0" fillId="7" borderId="12" xfId="1" applyNumberFormat="1" applyFont="1" applyFill="1" applyBorder="1" applyAlignment="1">
      <alignment horizontal="center"/>
    </xf>
    <xf numFmtId="164" fontId="0" fillId="7" borderId="13" xfId="1" applyNumberFormat="1" applyFont="1" applyFill="1" applyBorder="1" applyAlignment="1">
      <alignment horizontal="center"/>
    </xf>
    <xf numFmtId="164" fontId="0" fillId="7" borderId="14" xfId="1" applyNumberFormat="1" applyFont="1" applyFill="1" applyBorder="1" applyAlignment="1">
      <alignment horizontal="center"/>
    </xf>
    <xf numFmtId="164" fontId="0" fillId="6" borderId="12" xfId="1" applyNumberFormat="1" applyFont="1" applyFill="1" applyBorder="1" applyAlignment="1">
      <alignment horizontal="center"/>
    </xf>
    <xf numFmtId="164" fontId="0" fillId="6" borderId="13" xfId="1" applyNumberFormat="1" applyFont="1" applyFill="1" applyBorder="1" applyAlignment="1">
      <alignment horizontal="center"/>
    </xf>
    <xf numFmtId="164" fontId="0" fillId="6" borderId="14" xfId="1" applyNumberFormat="1" applyFont="1" applyFill="1" applyBorder="1" applyAlignment="1">
      <alignment horizontal="center"/>
    </xf>
    <xf numFmtId="164" fontId="0" fillId="4" borderId="15" xfId="1" applyNumberFormat="1" applyFont="1" applyFill="1" applyBorder="1" applyAlignment="1">
      <alignment horizontal="center"/>
    </xf>
    <xf numFmtId="164" fontId="0" fillId="4" borderId="16" xfId="1" applyNumberFormat="1" applyFont="1" applyFill="1" applyBorder="1" applyAlignment="1">
      <alignment horizontal="center"/>
    </xf>
    <xf numFmtId="164" fontId="0" fillId="7" borderId="15" xfId="1" applyNumberFormat="1" applyFont="1" applyFill="1" applyBorder="1" applyAlignment="1">
      <alignment horizontal="center"/>
    </xf>
    <xf numFmtId="164" fontId="0" fillId="7" borderId="3" xfId="1" applyNumberFormat="1" applyFont="1" applyFill="1" applyBorder="1" applyAlignment="1">
      <alignment horizontal="center"/>
    </xf>
    <xf numFmtId="164" fontId="0" fillId="7" borderId="16" xfId="1" applyNumberFormat="1" applyFont="1" applyFill="1" applyBorder="1" applyAlignment="1">
      <alignment horizontal="center"/>
    </xf>
    <xf numFmtId="164" fontId="0" fillId="6" borderId="15" xfId="1" applyNumberFormat="1" applyFont="1" applyFill="1" applyBorder="1" applyAlignment="1">
      <alignment horizontal="center"/>
    </xf>
    <xf numFmtId="164" fontId="0" fillId="6" borderId="3" xfId="1" applyNumberFormat="1" applyFont="1" applyFill="1" applyBorder="1" applyAlignment="1">
      <alignment horizontal="center"/>
    </xf>
    <xf numFmtId="164" fontId="0" fillId="6" borderId="16" xfId="1" applyNumberFormat="1" applyFont="1" applyFill="1" applyBorder="1" applyAlignment="1">
      <alignment horizontal="center"/>
    </xf>
    <xf numFmtId="164" fontId="3" fillId="6" borderId="3" xfId="1" applyNumberFormat="1" applyFont="1" applyFill="1" applyBorder="1" applyAlignment="1">
      <alignment horizontal="center"/>
    </xf>
    <xf numFmtId="164" fontId="3" fillId="2" borderId="0" xfId="1" applyNumberFormat="1" applyFont="1" applyFill="1"/>
    <xf numFmtId="0" fontId="2" fillId="2" borderId="0" xfId="0" applyFont="1" applyFill="1"/>
    <xf numFmtId="0" fontId="3" fillId="2" borderId="0" xfId="0" applyFont="1" applyFill="1"/>
    <xf numFmtId="0" fontId="0" fillId="2" borderId="8" xfId="0" applyFill="1" applyBorder="1"/>
    <xf numFmtId="0" fontId="0" fillId="2" borderId="10" xfId="0" applyFill="1" applyBorder="1"/>
    <xf numFmtId="164" fontId="0" fillId="2" borderId="5" xfId="0" applyNumberFormat="1" applyFill="1" applyBorder="1"/>
    <xf numFmtId="0" fontId="0" fillId="2" borderId="6" xfId="0" applyFill="1" applyBorder="1"/>
    <xf numFmtId="0" fontId="0" fillId="2" borderId="7" xfId="0" applyFill="1" applyBorder="1"/>
    <xf numFmtId="9" fontId="0" fillId="2" borderId="4" xfId="2" applyFont="1" applyFill="1" applyBorder="1"/>
    <xf numFmtId="164" fontId="3" fillId="2" borderId="10" xfId="0" applyNumberFormat="1" applyFont="1" applyFill="1" applyBorder="1"/>
    <xf numFmtId="164" fontId="0" fillId="2" borderId="10" xfId="0" applyNumberFormat="1" applyFill="1" applyBorder="1"/>
    <xf numFmtId="9" fontId="0" fillId="2" borderId="7" xfId="2" applyFont="1" applyFill="1" applyBorder="1" applyAlignment="1">
      <alignment horizontal="center"/>
    </xf>
    <xf numFmtId="9" fontId="0" fillId="2" borderId="4" xfId="2" applyFont="1" applyFill="1" applyBorder="1" applyAlignment="1">
      <alignment horizontal="center"/>
    </xf>
    <xf numFmtId="164" fontId="0" fillId="2" borderId="17" xfId="0" applyNumberFormat="1" applyFill="1" applyBorder="1" applyAlignment="1">
      <alignment horizontal="center"/>
    </xf>
    <xf numFmtId="9" fontId="0" fillId="2" borderId="1" xfId="0" applyNumberFormat="1" applyFill="1" applyBorder="1" applyAlignment="1">
      <alignment horizontal="center"/>
    </xf>
    <xf numFmtId="164" fontId="0" fillId="2" borderId="1" xfId="0" applyNumberFormat="1" applyFill="1" applyBorder="1"/>
    <xf numFmtId="9" fontId="0" fillId="2" borderId="1" xfId="2" applyFont="1" applyFill="1" applyBorder="1" applyAlignment="1">
      <alignment horizontal="center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  <xf numFmtId="0" fontId="2" fillId="0" borderId="4" xfId="0" applyFont="1" applyBorder="1" applyAlignment="1">
      <alignment horizontal="center" vertical="center" textRotation="90"/>
    </xf>
    <xf numFmtId="0" fontId="2" fillId="0" borderId="6" xfId="0" applyFont="1" applyBorder="1" applyAlignment="1">
      <alignment vertical="center" textRotation="90" wrapText="1"/>
    </xf>
    <xf numFmtId="0" fontId="2" fillId="0" borderId="7" xfId="0" applyFont="1" applyBorder="1" applyAlignment="1">
      <alignment vertical="center" textRotation="90" wrapText="1"/>
    </xf>
    <xf numFmtId="0" fontId="2" fillId="0" borderId="4" xfId="0" applyFont="1" applyBorder="1" applyAlignment="1">
      <alignment vertical="center" textRotation="90" wrapText="1"/>
    </xf>
    <xf numFmtId="0" fontId="1" fillId="3" borderId="2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164" fontId="0" fillId="2" borderId="8" xfId="0" applyNumberFormat="1" applyFill="1" applyBorder="1" applyAlignment="1">
      <alignment horizontal="center" vertical="center"/>
    </xf>
    <xf numFmtId="164" fontId="0" fillId="2" borderId="10" xfId="0" applyNumberFormat="1" applyFill="1" applyBorder="1" applyAlignment="1">
      <alignment horizontal="center" vertical="center"/>
    </xf>
    <xf numFmtId="164" fontId="0" fillId="2" borderId="5" xfId="0" applyNumberFormat="1" applyFill="1" applyBorder="1" applyAlignment="1">
      <alignment horizontal="center" vertical="center"/>
    </xf>
    <xf numFmtId="9" fontId="0" fillId="2" borderId="6" xfId="2" applyFont="1" applyFill="1" applyBorder="1" applyAlignment="1">
      <alignment horizontal="center" vertical="center"/>
    </xf>
    <xf numFmtId="9" fontId="0" fillId="2" borderId="7" xfId="2" applyFont="1" applyFill="1" applyBorder="1" applyAlignment="1">
      <alignment horizontal="center" vertical="center"/>
    </xf>
    <xf numFmtId="9" fontId="0" fillId="2" borderId="4" xfId="2" applyFont="1" applyFill="1" applyBorder="1" applyAlignment="1">
      <alignment horizontal="center" vertical="center"/>
    </xf>
    <xf numFmtId="0" fontId="1" fillId="8" borderId="7" xfId="0" applyFont="1" applyFill="1" applyBorder="1" applyAlignment="1">
      <alignment horizontal="center" vertical="top" wrapText="1"/>
    </xf>
    <xf numFmtId="0" fontId="1" fillId="8" borderId="6" xfId="0" applyFont="1" applyFill="1" applyBorder="1" applyAlignment="1">
      <alignment horizontal="center" vertical="top" wrapText="1"/>
    </xf>
    <xf numFmtId="0" fontId="1" fillId="8" borderId="4" xfId="0" applyFont="1" applyFill="1" applyBorder="1" applyAlignment="1">
      <alignment horizontal="center" vertical="top" wrapText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</xdr:colOff>
      <xdr:row>1</xdr:row>
      <xdr:rowOff>9525</xdr:rowOff>
    </xdr:from>
    <xdr:to>
      <xdr:col>3</xdr:col>
      <xdr:colOff>7620</xdr:colOff>
      <xdr:row>6</xdr:row>
      <xdr:rowOff>173552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7665" y="192405"/>
          <a:ext cx="1362075" cy="10936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S148"/>
  <sheetViews>
    <sheetView tabSelected="1" topLeftCell="A13" zoomScaleNormal="100" workbookViewId="0">
      <selection activeCell="S35" sqref="S35"/>
    </sheetView>
  </sheetViews>
  <sheetFormatPr baseColWidth="10" defaultColWidth="9.140625" defaultRowHeight="15" x14ac:dyDescent="0.25"/>
  <cols>
    <col min="1" max="1" width="2.28515625" customWidth="1"/>
    <col min="2" max="2" width="10" customWidth="1"/>
    <col min="3" max="3" width="19.85546875" customWidth="1"/>
    <col min="4" max="15" width="11.7109375" customWidth="1"/>
    <col min="16" max="16" width="12.7109375" customWidth="1"/>
    <col min="17" max="17" width="15.7109375" customWidth="1"/>
    <col min="18" max="18" width="13.5703125" customWidth="1"/>
    <col min="19" max="19" width="13.140625" bestFit="1" customWidth="1"/>
  </cols>
  <sheetData>
    <row r="3" spans="2:19" ht="15" customHeight="1" x14ac:dyDescent="0.25">
      <c r="C3" s="97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</row>
    <row r="4" spans="2:19" ht="15" customHeight="1" x14ac:dyDescent="0.25">
      <c r="C4" s="97" t="s">
        <v>30</v>
      </c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1"/>
      <c r="R4" s="1"/>
      <c r="S4" s="1"/>
    </row>
    <row r="5" spans="2:19" x14ac:dyDescent="0.25">
      <c r="C5" s="97"/>
      <c r="D5" s="98"/>
      <c r="E5" s="98"/>
      <c r="F5" s="98"/>
      <c r="G5" s="98"/>
      <c r="H5" s="98"/>
      <c r="I5" s="98"/>
      <c r="J5" s="98"/>
      <c r="K5" s="98"/>
      <c r="L5" s="98"/>
      <c r="M5" s="98"/>
      <c r="N5" s="98"/>
      <c r="O5" s="98"/>
      <c r="P5" s="98"/>
      <c r="Q5" s="1"/>
      <c r="R5" s="1"/>
      <c r="S5" s="1"/>
    </row>
    <row r="6" spans="2:19" x14ac:dyDescent="0.25">
      <c r="C6" s="1"/>
      <c r="D6" s="1"/>
      <c r="E6" s="1"/>
      <c r="F6" s="1"/>
      <c r="G6" s="1"/>
      <c r="H6" s="1"/>
      <c r="I6" s="1"/>
      <c r="J6" s="3"/>
      <c r="K6" s="3"/>
      <c r="L6" s="3"/>
      <c r="M6" s="3"/>
      <c r="N6" s="2"/>
      <c r="O6" s="1"/>
      <c r="P6" s="1"/>
      <c r="Q6" s="1"/>
      <c r="R6" s="1"/>
      <c r="S6" s="1"/>
    </row>
    <row r="7" spans="2:19" ht="15.75" thickBot="1" x14ac:dyDescent="0.3">
      <c r="C7" s="1"/>
      <c r="D7" s="1"/>
      <c r="E7" s="1"/>
      <c r="F7" s="1"/>
      <c r="G7" s="1"/>
      <c r="H7" s="1"/>
      <c r="I7" s="1"/>
      <c r="J7" s="3"/>
      <c r="K7" s="3"/>
      <c r="L7" s="3"/>
      <c r="M7" s="3"/>
      <c r="N7" s="2"/>
      <c r="O7" s="1"/>
      <c r="P7" s="1"/>
      <c r="Q7" s="1"/>
      <c r="R7" s="1"/>
      <c r="S7" s="1"/>
    </row>
    <row r="8" spans="2:19" x14ac:dyDescent="0.25">
      <c r="C8" s="14" t="s">
        <v>13</v>
      </c>
      <c r="D8" s="14" t="s">
        <v>13</v>
      </c>
      <c r="E8" s="14" t="s">
        <v>13</v>
      </c>
      <c r="F8" s="14" t="s">
        <v>13</v>
      </c>
      <c r="G8" s="14" t="s">
        <v>13</v>
      </c>
      <c r="H8" s="14" t="s">
        <v>13</v>
      </c>
      <c r="I8" s="14" t="s">
        <v>14</v>
      </c>
      <c r="J8" s="14" t="s">
        <v>13</v>
      </c>
      <c r="K8" s="14" t="s">
        <v>13</v>
      </c>
      <c r="L8" s="14"/>
      <c r="M8" s="14" t="s">
        <v>13</v>
      </c>
      <c r="N8" s="14" t="s">
        <v>13</v>
      </c>
      <c r="O8" s="14" t="s">
        <v>13</v>
      </c>
      <c r="P8" s="14" t="s">
        <v>22</v>
      </c>
      <c r="Q8" s="106" t="s">
        <v>58</v>
      </c>
      <c r="R8" s="105" t="s">
        <v>59</v>
      </c>
      <c r="S8" s="1"/>
    </row>
    <row r="9" spans="2:19" x14ac:dyDescent="0.25">
      <c r="C9" s="16" t="s">
        <v>25</v>
      </c>
      <c r="D9" s="16" t="s">
        <v>31</v>
      </c>
      <c r="E9" s="16" t="s">
        <v>32</v>
      </c>
      <c r="F9" s="16" t="s">
        <v>33</v>
      </c>
      <c r="G9" s="16" t="s">
        <v>34</v>
      </c>
      <c r="H9" s="16" t="s">
        <v>7</v>
      </c>
      <c r="I9" s="16" t="s">
        <v>35</v>
      </c>
      <c r="J9" s="16" t="s">
        <v>36</v>
      </c>
      <c r="K9" s="16" t="s">
        <v>37</v>
      </c>
      <c r="L9" s="16" t="s">
        <v>38</v>
      </c>
      <c r="M9" s="16" t="s">
        <v>39</v>
      </c>
      <c r="N9" s="16" t="s">
        <v>40</v>
      </c>
      <c r="O9" s="16" t="s">
        <v>41</v>
      </c>
      <c r="P9" s="16" t="s">
        <v>27</v>
      </c>
      <c r="Q9" s="105"/>
      <c r="R9" s="105"/>
      <c r="S9" s="1"/>
    </row>
    <row r="10" spans="2:19" x14ac:dyDescent="0.25">
      <c r="C10" s="16"/>
      <c r="D10" s="16" t="s">
        <v>13</v>
      </c>
      <c r="E10" s="16" t="s">
        <v>13</v>
      </c>
      <c r="F10" s="16" t="s">
        <v>13</v>
      </c>
      <c r="G10" s="16" t="s">
        <v>13</v>
      </c>
      <c r="H10" s="16" t="s">
        <v>13</v>
      </c>
      <c r="I10" s="16" t="s">
        <v>13</v>
      </c>
      <c r="J10" s="16" t="s">
        <v>13</v>
      </c>
      <c r="K10" s="16" t="s">
        <v>13</v>
      </c>
      <c r="L10" s="16"/>
      <c r="M10" s="16" t="s">
        <v>13</v>
      </c>
      <c r="N10" s="16" t="s">
        <v>13</v>
      </c>
      <c r="O10" s="16" t="s">
        <v>13</v>
      </c>
      <c r="P10" s="16" t="s">
        <v>29</v>
      </c>
      <c r="Q10" s="105"/>
      <c r="R10" s="105"/>
      <c r="S10" s="1"/>
    </row>
    <row r="11" spans="2:19" x14ac:dyDescent="0.25">
      <c r="C11" s="9" t="s">
        <v>26</v>
      </c>
      <c r="D11" s="10">
        <v>2500000</v>
      </c>
      <c r="E11" s="11">
        <f t="shared" ref="E11:O11" si="0">+D11+D22-D41</f>
        <v>1001807.692307692</v>
      </c>
      <c r="F11" s="11">
        <f t="shared" si="0"/>
        <v>4319815.384615384</v>
      </c>
      <c r="G11" s="11">
        <f t="shared" si="0"/>
        <v>5142446.1538461521</v>
      </c>
      <c r="H11" s="11">
        <f t="shared" si="0"/>
        <v>6110999.9999999981</v>
      </c>
      <c r="I11" s="11">
        <f t="shared" si="0"/>
        <v>7665976.9230769221</v>
      </c>
      <c r="J11" s="11">
        <f t="shared" si="0"/>
        <v>7933376.9230769202</v>
      </c>
      <c r="K11" s="11">
        <f t="shared" si="0"/>
        <v>9512699.9999999981</v>
      </c>
      <c r="L11" s="11">
        <f t="shared" si="0"/>
        <v>6189946.1538461521</v>
      </c>
      <c r="M11" s="11">
        <f t="shared" si="0"/>
        <v>7569815.384615384</v>
      </c>
      <c r="N11" s="11">
        <f t="shared" si="0"/>
        <v>9285607.692307692</v>
      </c>
      <c r="O11" s="11">
        <f t="shared" si="0"/>
        <v>11019323.076923076</v>
      </c>
      <c r="P11" s="16" t="s">
        <v>13</v>
      </c>
      <c r="Q11" s="105"/>
      <c r="R11" s="105"/>
      <c r="S11" s="1"/>
    </row>
    <row r="12" spans="2:19" ht="15.75" thickBot="1" x14ac:dyDescent="0.3">
      <c r="C12" s="16"/>
      <c r="D12" s="16"/>
      <c r="E12" s="55"/>
      <c r="F12" s="16"/>
      <c r="G12" s="55"/>
      <c r="H12" s="16"/>
      <c r="I12" s="55"/>
      <c r="J12" s="16"/>
      <c r="K12" s="55"/>
      <c r="L12" s="16"/>
      <c r="M12" s="55"/>
      <c r="N12" s="55"/>
      <c r="O12" s="16"/>
      <c r="P12" s="16"/>
      <c r="Q12" s="107"/>
      <c r="R12" s="105"/>
      <c r="S12" s="1"/>
    </row>
    <row r="13" spans="2:19" x14ac:dyDescent="0.25">
      <c r="B13">
        <v>254</v>
      </c>
      <c r="C13" s="20" t="s">
        <v>12</v>
      </c>
      <c r="D13" s="24">
        <v>675000</v>
      </c>
      <c r="E13" s="7">
        <v>675000</v>
      </c>
      <c r="F13" s="25">
        <v>685000</v>
      </c>
      <c r="G13" s="7">
        <v>695000</v>
      </c>
      <c r="H13" s="25">
        <v>705000</v>
      </c>
      <c r="I13" s="7">
        <v>715000</v>
      </c>
      <c r="J13" s="25">
        <v>725000</v>
      </c>
      <c r="K13" s="7">
        <v>735000</v>
      </c>
      <c r="L13" s="25">
        <v>745000</v>
      </c>
      <c r="M13" s="7">
        <v>755000</v>
      </c>
      <c r="N13" s="7">
        <v>765000</v>
      </c>
      <c r="O13" s="25">
        <v>775000</v>
      </c>
      <c r="P13" s="30">
        <f>SUM(D13:O13)</f>
        <v>8650000</v>
      </c>
      <c r="Q13" s="78"/>
      <c r="R13" s="80"/>
      <c r="S13" s="1"/>
    </row>
    <row r="14" spans="2:19" x14ac:dyDescent="0.25">
      <c r="B14">
        <v>162</v>
      </c>
      <c r="C14" s="21" t="s">
        <v>23</v>
      </c>
      <c r="D14" s="26">
        <v>780000</v>
      </c>
      <c r="E14" s="7">
        <v>780000</v>
      </c>
      <c r="F14" s="18">
        <v>780000</v>
      </c>
      <c r="G14" s="7">
        <v>780000</v>
      </c>
      <c r="H14" s="18">
        <v>780000</v>
      </c>
      <c r="I14" s="7">
        <v>780000</v>
      </c>
      <c r="J14" s="18">
        <v>780000</v>
      </c>
      <c r="K14" s="7">
        <v>780000</v>
      </c>
      <c r="L14" s="18">
        <v>780000</v>
      </c>
      <c r="M14" s="7">
        <v>780000</v>
      </c>
      <c r="N14" s="7">
        <v>780000</v>
      </c>
      <c r="O14" s="18">
        <v>780000</v>
      </c>
      <c r="P14" s="31">
        <f t="shared" ref="P14:P21" si="1">SUM(D14:O14)</f>
        <v>9360000</v>
      </c>
      <c r="Q14" s="78"/>
      <c r="R14" s="81"/>
      <c r="S14" s="1"/>
    </row>
    <row r="15" spans="2:19" x14ac:dyDescent="0.25">
      <c r="B15">
        <v>163</v>
      </c>
      <c r="C15" s="21" t="s">
        <v>24</v>
      </c>
      <c r="D15" s="26">
        <v>3000000</v>
      </c>
      <c r="E15" s="7">
        <v>3150000</v>
      </c>
      <c r="F15" s="18">
        <v>3300000</v>
      </c>
      <c r="G15" s="7">
        <v>3300000</v>
      </c>
      <c r="H15" s="18">
        <v>3300000</v>
      </c>
      <c r="I15" s="7">
        <v>3300000</v>
      </c>
      <c r="J15" s="18">
        <v>3300000</v>
      </c>
      <c r="K15" s="7">
        <v>3300000</v>
      </c>
      <c r="L15" s="18">
        <v>3450000</v>
      </c>
      <c r="M15" s="7">
        <v>3450000</v>
      </c>
      <c r="N15" s="7">
        <v>3450000</v>
      </c>
      <c r="O15" s="18">
        <v>3600000</v>
      </c>
      <c r="P15" s="31">
        <f t="shared" si="1"/>
        <v>39900000</v>
      </c>
      <c r="Q15" s="78"/>
      <c r="R15" s="81"/>
      <c r="S15" s="1"/>
    </row>
    <row r="16" spans="2:19" x14ac:dyDescent="0.25">
      <c r="B16">
        <v>353</v>
      </c>
      <c r="C16" s="22" t="s">
        <v>15</v>
      </c>
      <c r="D16" s="26">
        <v>6800000</v>
      </c>
      <c r="E16" s="7">
        <v>6800000</v>
      </c>
      <c r="F16" s="18">
        <v>6900000</v>
      </c>
      <c r="G16" s="7">
        <v>7000000</v>
      </c>
      <c r="H16" s="18">
        <v>7100000</v>
      </c>
      <c r="I16" s="7">
        <v>7200000</v>
      </c>
      <c r="J16" s="18">
        <v>7250000</v>
      </c>
      <c r="K16" s="7">
        <v>7300000</v>
      </c>
      <c r="L16" s="18">
        <v>7350000</v>
      </c>
      <c r="M16" s="7">
        <v>7400000</v>
      </c>
      <c r="N16" s="7">
        <v>7450000</v>
      </c>
      <c r="O16" s="18">
        <v>7500000</v>
      </c>
      <c r="P16" s="31">
        <f t="shared" si="1"/>
        <v>86050000</v>
      </c>
      <c r="Q16" s="78"/>
      <c r="R16" s="81"/>
      <c r="S16" s="1"/>
    </row>
    <row r="17" spans="2:19" x14ac:dyDescent="0.25">
      <c r="B17">
        <v>395</v>
      </c>
      <c r="C17" s="22" t="s">
        <v>50</v>
      </c>
      <c r="D17" s="26">
        <f>25*15000</f>
        <v>375000</v>
      </c>
      <c r="E17" s="7">
        <f>60*15000</f>
        <v>900000</v>
      </c>
      <c r="F17" s="18">
        <f>80*15000</f>
        <v>1200000</v>
      </c>
      <c r="G17" s="7">
        <f>90*15000</f>
        <v>1350000</v>
      </c>
      <c r="H17" s="18">
        <f>95*15000</f>
        <v>1425000</v>
      </c>
      <c r="I17" s="7">
        <f>100*15000</f>
        <v>1500000</v>
      </c>
      <c r="J17" s="18">
        <f t="shared" ref="J17:O17" si="2">100*15000</f>
        <v>1500000</v>
      </c>
      <c r="K17" s="7">
        <f t="shared" si="2"/>
        <v>1500000</v>
      </c>
      <c r="L17" s="18">
        <f t="shared" si="2"/>
        <v>1500000</v>
      </c>
      <c r="M17" s="7">
        <f t="shared" si="2"/>
        <v>1500000</v>
      </c>
      <c r="N17" s="7">
        <f t="shared" si="2"/>
        <v>1500000</v>
      </c>
      <c r="O17" s="18">
        <f t="shared" si="2"/>
        <v>1500000</v>
      </c>
      <c r="P17" s="31">
        <f t="shared" si="1"/>
        <v>15750000</v>
      </c>
      <c r="Q17" s="78"/>
      <c r="R17" s="81"/>
      <c r="S17" s="1"/>
    </row>
    <row r="18" spans="2:19" x14ac:dyDescent="0.25">
      <c r="C18" s="21" t="s">
        <v>43</v>
      </c>
      <c r="D18" s="26">
        <v>2450000</v>
      </c>
      <c r="E18" s="7">
        <v>2400000</v>
      </c>
      <c r="F18" s="18">
        <v>2350000</v>
      </c>
      <c r="G18" s="7">
        <v>2300000</v>
      </c>
      <c r="H18" s="18">
        <v>2250000</v>
      </c>
      <c r="I18" s="7">
        <v>2200000</v>
      </c>
      <c r="J18" s="18">
        <v>2250000</v>
      </c>
      <c r="K18" s="7">
        <v>2300000</v>
      </c>
      <c r="L18" s="18">
        <v>2350000</v>
      </c>
      <c r="M18" s="7">
        <v>2400000</v>
      </c>
      <c r="N18" s="7">
        <v>2450000</v>
      </c>
      <c r="O18" s="19">
        <v>2500000</v>
      </c>
      <c r="P18" s="31">
        <f t="shared" si="1"/>
        <v>28200000</v>
      </c>
      <c r="Q18" s="78"/>
      <c r="R18" s="81"/>
      <c r="S18" s="74" t="s">
        <v>13</v>
      </c>
    </row>
    <row r="19" spans="2:19" x14ac:dyDescent="0.25">
      <c r="C19" s="21" t="s">
        <v>51</v>
      </c>
      <c r="D19" s="26">
        <v>120000</v>
      </c>
      <c r="E19" s="7">
        <f>120000+2550000</f>
        <v>2670000</v>
      </c>
      <c r="F19" s="18">
        <v>120000</v>
      </c>
      <c r="G19" s="7">
        <v>120000</v>
      </c>
      <c r="H19" s="18">
        <v>120000</v>
      </c>
      <c r="I19" s="7">
        <v>120000</v>
      </c>
      <c r="J19" s="18">
        <v>120000</v>
      </c>
      <c r="K19" s="7">
        <v>120000</v>
      </c>
      <c r="L19" s="18">
        <v>120000</v>
      </c>
      <c r="M19" s="7">
        <v>120000</v>
      </c>
      <c r="N19" s="7">
        <v>120000</v>
      </c>
      <c r="O19" s="18">
        <v>120000</v>
      </c>
      <c r="P19" s="31">
        <f t="shared" si="1"/>
        <v>3990000</v>
      </c>
      <c r="Q19" s="78"/>
      <c r="R19" s="81"/>
      <c r="S19" s="1"/>
    </row>
    <row r="20" spans="2:19" x14ac:dyDescent="0.25">
      <c r="C20" s="21" t="s">
        <v>44</v>
      </c>
      <c r="D20" s="26" t="s">
        <v>13</v>
      </c>
      <c r="E20" s="7" t="s">
        <v>13</v>
      </c>
      <c r="F20" s="18">
        <v>120000</v>
      </c>
      <c r="G20" s="54" t="s">
        <v>13</v>
      </c>
      <c r="H20" s="18"/>
      <c r="I20" s="7">
        <v>140000</v>
      </c>
      <c r="J20" s="18" t="s">
        <v>13</v>
      </c>
      <c r="K20" s="7" t="s">
        <v>13</v>
      </c>
      <c r="L20" s="18">
        <v>160000</v>
      </c>
      <c r="M20" s="7" t="s">
        <v>13</v>
      </c>
      <c r="N20" s="7" t="s">
        <v>13</v>
      </c>
      <c r="O20" s="19">
        <v>180000</v>
      </c>
      <c r="P20" s="31">
        <f t="shared" si="1"/>
        <v>600000</v>
      </c>
      <c r="Q20" s="78"/>
      <c r="R20" s="81"/>
      <c r="S20" s="1"/>
    </row>
    <row r="21" spans="2:19" ht="15.75" thickBot="1" x14ac:dyDescent="0.3">
      <c r="C21" s="23" t="s">
        <v>28</v>
      </c>
      <c r="D21" s="27" t="s">
        <v>13</v>
      </c>
      <c r="E21" s="7" t="s">
        <v>13</v>
      </c>
      <c r="F21" s="28" t="s">
        <v>13</v>
      </c>
      <c r="G21" s="7" t="s">
        <v>13</v>
      </c>
      <c r="H21" s="28"/>
      <c r="I21" s="7" t="s">
        <v>13</v>
      </c>
      <c r="J21" s="28" t="s">
        <v>13</v>
      </c>
      <c r="K21" s="7" t="s">
        <v>13</v>
      </c>
      <c r="L21" s="28" t="s">
        <v>13</v>
      </c>
      <c r="M21" s="7" t="s">
        <v>13</v>
      </c>
      <c r="N21" s="7" t="s">
        <v>14</v>
      </c>
      <c r="O21" s="29" t="s">
        <v>13</v>
      </c>
      <c r="P21" s="32">
        <f t="shared" si="1"/>
        <v>0</v>
      </c>
      <c r="Q21" s="78"/>
      <c r="R21" s="81"/>
      <c r="S21" s="1"/>
    </row>
    <row r="22" spans="2:19" ht="15.75" thickBot="1" x14ac:dyDescent="0.3">
      <c r="C22" s="8" t="s">
        <v>16</v>
      </c>
      <c r="D22" s="6">
        <f>SUM(D13:D21)</f>
        <v>14200000</v>
      </c>
      <c r="E22" s="4">
        <f t="shared" ref="E22:P22" si="3">SUM(E13:E21)</f>
        <v>17375000</v>
      </c>
      <c r="F22" s="6">
        <f t="shared" si="3"/>
        <v>15455000</v>
      </c>
      <c r="G22" s="4">
        <f t="shared" si="3"/>
        <v>15545000</v>
      </c>
      <c r="H22" s="6">
        <f t="shared" si="3"/>
        <v>15680000</v>
      </c>
      <c r="I22" s="4">
        <f t="shared" si="3"/>
        <v>15955000</v>
      </c>
      <c r="J22" s="6">
        <f t="shared" si="3"/>
        <v>15925000</v>
      </c>
      <c r="K22" s="4">
        <f t="shared" si="3"/>
        <v>16035000</v>
      </c>
      <c r="L22" s="6">
        <f t="shared" si="3"/>
        <v>16455000</v>
      </c>
      <c r="M22" s="4">
        <f t="shared" si="3"/>
        <v>16405000</v>
      </c>
      <c r="N22" s="4">
        <f t="shared" si="3"/>
        <v>16515000</v>
      </c>
      <c r="O22" s="6">
        <f t="shared" si="3"/>
        <v>16955000</v>
      </c>
      <c r="P22" s="6">
        <f t="shared" si="3"/>
        <v>192500000</v>
      </c>
      <c r="Q22" s="79">
        <f>+P22</f>
        <v>192500000</v>
      </c>
      <c r="R22" s="82">
        <f>+P22/P22</f>
        <v>1</v>
      </c>
      <c r="S22" s="1"/>
    </row>
    <row r="23" spans="2:19" ht="15.75" thickBot="1" x14ac:dyDescent="0.3">
      <c r="C23" s="1"/>
      <c r="D23" s="1"/>
      <c r="E23" s="1"/>
      <c r="F23" s="1"/>
      <c r="G23" s="1"/>
      <c r="H23" s="1"/>
      <c r="I23" s="1"/>
      <c r="J23" s="3"/>
      <c r="K23" s="2"/>
      <c r="L23" s="2"/>
      <c r="M23" s="2"/>
      <c r="N23" s="2"/>
      <c r="O23" s="1"/>
      <c r="P23" s="1"/>
      <c r="Q23" s="1"/>
      <c r="R23" s="1"/>
      <c r="S23" s="1"/>
    </row>
    <row r="24" spans="2:19" ht="15" customHeight="1" x14ac:dyDescent="0.25">
      <c r="C24" s="14"/>
      <c r="D24" s="14"/>
      <c r="E24" s="14"/>
      <c r="F24" s="14"/>
      <c r="G24" s="14"/>
      <c r="H24" s="14"/>
      <c r="I24" s="14"/>
      <c r="J24" s="14"/>
      <c r="K24" s="14"/>
      <c r="L24" s="15"/>
      <c r="M24" s="14"/>
      <c r="N24" s="14"/>
      <c r="O24" s="14"/>
      <c r="P24" s="14" t="s">
        <v>22</v>
      </c>
      <c r="Q24" s="106" t="s">
        <v>58</v>
      </c>
      <c r="R24" s="105" t="s">
        <v>60</v>
      </c>
      <c r="S24" s="1"/>
    </row>
    <row r="25" spans="2:19" ht="15" customHeight="1" x14ac:dyDescent="0.25">
      <c r="C25" s="16" t="s">
        <v>42</v>
      </c>
      <c r="D25" s="16" t="s">
        <v>0</v>
      </c>
      <c r="E25" s="16" t="s">
        <v>1</v>
      </c>
      <c r="F25" s="16" t="s">
        <v>2</v>
      </c>
      <c r="G25" s="16" t="s">
        <v>3</v>
      </c>
      <c r="H25" s="16" t="s">
        <v>7</v>
      </c>
      <c r="I25" s="16" t="s">
        <v>4</v>
      </c>
      <c r="J25" s="16" t="s">
        <v>5</v>
      </c>
      <c r="K25" s="16" t="s">
        <v>6</v>
      </c>
      <c r="L25" s="17" t="s">
        <v>8</v>
      </c>
      <c r="M25" s="16" t="s">
        <v>9</v>
      </c>
      <c r="N25" s="16" t="s">
        <v>10</v>
      </c>
      <c r="O25" s="16" t="s">
        <v>11</v>
      </c>
      <c r="P25" s="16" t="s">
        <v>27</v>
      </c>
      <c r="Q25" s="105"/>
      <c r="R25" s="105"/>
      <c r="S25" s="1"/>
    </row>
    <row r="26" spans="2:19" ht="15" customHeight="1" thickBot="1" x14ac:dyDescent="0.3">
      <c r="C26" s="16"/>
      <c r="D26" s="16"/>
      <c r="E26" s="16"/>
      <c r="F26" s="16"/>
      <c r="G26" s="16"/>
      <c r="H26" s="16"/>
      <c r="I26" s="16"/>
      <c r="J26" s="16"/>
      <c r="K26" s="16"/>
      <c r="L26" s="17"/>
      <c r="M26" s="16"/>
      <c r="N26" s="16"/>
      <c r="O26" s="16"/>
      <c r="P26" s="16" t="s">
        <v>29</v>
      </c>
      <c r="Q26" s="105"/>
      <c r="R26" s="105"/>
      <c r="S26" s="1"/>
    </row>
    <row r="27" spans="2:19" ht="21" customHeight="1" x14ac:dyDescent="0.25">
      <c r="B27" s="94" t="s">
        <v>62</v>
      </c>
      <c r="C27" s="20" t="s">
        <v>54</v>
      </c>
      <c r="D27" s="56">
        <f>(D13*3)/13</f>
        <v>155769.23076923078</v>
      </c>
      <c r="E27" s="65">
        <f t="shared" ref="E27:O27" si="4">(E13*3)/13</f>
        <v>155769.23076923078</v>
      </c>
      <c r="F27" s="65">
        <f t="shared" si="4"/>
        <v>158076.92307692306</v>
      </c>
      <c r="G27" s="65">
        <f t="shared" si="4"/>
        <v>160384.61538461538</v>
      </c>
      <c r="H27" s="65">
        <f t="shared" si="4"/>
        <v>162692.30769230769</v>
      </c>
      <c r="I27" s="65">
        <f t="shared" si="4"/>
        <v>165000</v>
      </c>
      <c r="J27" s="65">
        <f t="shared" si="4"/>
        <v>167307.69230769231</v>
      </c>
      <c r="K27" s="65">
        <f t="shared" si="4"/>
        <v>169615.38461538462</v>
      </c>
      <c r="L27" s="65">
        <f t="shared" si="4"/>
        <v>171923.07692307694</v>
      </c>
      <c r="M27" s="65">
        <f t="shared" si="4"/>
        <v>174230.76923076922</v>
      </c>
      <c r="N27" s="65">
        <f t="shared" si="4"/>
        <v>176538.46153846153</v>
      </c>
      <c r="O27" s="25">
        <f t="shared" si="4"/>
        <v>178846.15384615384</v>
      </c>
      <c r="P27" s="30">
        <f>SUM(D27:O27)</f>
        <v>1996153.846153846</v>
      </c>
      <c r="Q27" s="99">
        <f>SUM(P27:P30)</f>
        <v>151558153.84615386</v>
      </c>
      <c r="R27" s="102">
        <f>+Q27/P22</f>
        <v>0.78731508491508495</v>
      </c>
      <c r="S27" s="1"/>
    </row>
    <row r="28" spans="2:19" ht="20.25" customHeight="1" x14ac:dyDescent="0.25">
      <c r="B28" s="95"/>
      <c r="C28" s="21" t="s">
        <v>45</v>
      </c>
      <c r="D28" s="57">
        <f>+D14+D15-(D15*0.02)</f>
        <v>3720000</v>
      </c>
      <c r="E28" s="7">
        <f t="shared" ref="E28:O28" si="5">+E14+E15-(E15*0.02)</f>
        <v>3867000</v>
      </c>
      <c r="F28" s="7">
        <f t="shared" si="5"/>
        <v>4014000</v>
      </c>
      <c r="G28" s="7">
        <f t="shared" si="5"/>
        <v>4014000</v>
      </c>
      <c r="H28" s="7">
        <f t="shared" si="5"/>
        <v>4014000</v>
      </c>
      <c r="I28" s="7">
        <f t="shared" si="5"/>
        <v>4014000</v>
      </c>
      <c r="J28" s="7">
        <f t="shared" si="5"/>
        <v>4014000</v>
      </c>
      <c r="K28" s="7">
        <f t="shared" si="5"/>
        <v>4014000</v>
      </c>
      <c r="L28" s="7">
        <f t="shared" si="5"/>
        <v>4161000</v>
      </c>
      <c r="M28" s="7">
        <f t="shared" si="5"/>
        <v>4161000</v>
      </c>
      <c r="N28" s="7">
        <f t="shared" si="5"/>
        <v>4161000</v>
      </c>
      <c r="O28" s="18">
        <f t="shared" si="5"/>
        <v>4308000</v>
      </c>
      <c r="P28" s="31">
        <f t="shared" ref="P28:P40" si="6">SUM(D28:O28)</f>
        <v>48462000</v>
      </c>
      <c r="Q28" s="100"/>
      <c r="R28" s="103"/>
      <c r="S28" s="1"/>
    </row>
    <row r="29" spans="2:19" ht="20.25" customHeight="1" x14ac:dyDescent="0.25">
      <c r="B29" s="95"/>
      <c r="C29" s="22" t="s">
        <v>15</v>
      </c>
      <c r="D29" s="57">
        <f>+(D16+D18)*0.8</f>
        <v>7400000</v>
      </c>
      <c r="E29" s="7">
        <f t="shared" ref="E29:O29" si="7">+(E16+E18)*0.8</f>
        <v>7360000</v>
      </c>
      <c r="F29" s="7">
        <f t="shared" si="7"/>
        <v>7400000</v>
      </c>
      <c r="G29" s="7">
        <f t="shared" si="7"/>
        <v>7440000</v>
      </c>
      <c r="H29" s="7">
        <f t="shared" si="7"/>
        <v>7480000</v>
      </c>
      <c r="I29" s="7">
        <f t="shared" si="7"/>
        <v>7520000</v>
      </c>
      <c r="J29" s="7">
        <f t="shared" si="7"/>
        <v>7600000</v>
      </c>
      <c r="K29" s="7">
        <f t="shared" si="7"/>
        <v>7680000</v>
      </c>
      <c r="L29" s="7">
        <f t="shared" si="7"/>
        <v>7760000</v>
      </c>
      <c r="M29" s="7">
        <f t="shared" si="7"/>
        <v>7840000</v>
      </c>
      <c r="N29" s="7">
        <f t="shared" si="7"/>
        <v>7920000</v>
      </c>
      <c r="O29" s="18">
        <f t="shared" si="7"/>
        <v>8000000</v>
      </c>
      <c r="P29" s="31">
        <f t="shared" si="6"/>
        <v>91400000</v>
      </c>
      <c r="Q29" s="100"/>
      <c r="R29" s="103"/>
      <c r="S29" s="1"/>
    </row>
    <row r="30" spans="2:19" ht="15" customHeight="1" thickBot="1" x14ac:dyDescent="0.3">
      <c r="B30" s="95"/>
      <c r="C30" s="36" t="s">
        <v>50</v>
      </c>
      <c r="D30" s="58">
        <f>100*10000-150000-500000</f>
        <v>350000</v>
      </c>
      <c r="E30" s="66">
        <f>100*10000-150000</f>
        <v>850000</v>
      </c>
      <c r="F30" s="66">
        <f t="shared" ref="F30:O30" si="8">100*10000-150000</f>
        <v>850000</v>
      </c>
      <c r="G30" s="66">
        <f t="shared" si="8"/>
        <v>850000</v>
      </c>
      <c r="H30" s="66">
        <f t="shared" si="8"/>
        <v>850000</v>
      </c>
      <c r="I30" s="66">
        <f t="shared" si="8"/>
        <v>850000</v>
      </c>
      <c r="J30" s="66">
        <f t="shared" si="8"/>
        <v>850000</v>
      </c>
      <c r="K30" s="66">
        <f t="shared" si="8"/>
        <v>850000</v>
      </c>
      <c r="L30" s="66">
        <f t="shared" si="8"/>
        <v>850000</v>
      </c>
      <c r="M30" s="66">
        <f t="shared" si="8"/>
        <v>850000</v>
      </c>
      <c r="N30" s="66">
        <f t="shared" si="8"/>
        <v>850000</v>
      </c>
      <c r="O30" s="28">
        <f t="shared" si="8"/>
        <v>850000</v>
      </c>
      <c r="P30" s="32">
        <f t="shared" si="6"/>
        <v>9700000</v>
      </c>
      <c r="Q30" s="101"/>
      <c r="R30" s="104"/>
      <c r="S30" s="1"/>
    </row>
    <row r="31" spans="2:19" ht="18" customHeight="1" x14ac:dyDescent="0.25">
      <c r="B31" s="94" t="s">
        <v>61</v>
      </c>
      <c r="C31" s="39" t="s">
        <v>17</v>
      </c>
      <c r="D31" s="59">
        <f t="shared" ref="D31:O31" si="9">250000+D18*0.1</f>
        <v>495000</v>
      </c>
      <c r="E31" s="67">
        <f t="shared" si="9"/>
        <v>490000</v>
      </c>
      <c r="F31" s="67">
        <f t="shared" si="9"/>
        <v>485000</v>
      </c>
      <c r="G31" s="67">
        <f t="shared" si="9"/>
        <v>480000</v>
      </c>
      <c r="H31" s="67">
        <f t="shared" si="9"/>
        <v>475000</v>
      </c>
      <c r="I31" s="67">
        <f t="shared" si="9"/>
        <v>470000</v>
      </c>
      <c r="J31" s="67">
        <f t="shared" si="9"/>
        <v>475000</v>
      </c>
      <c r="K31" s="67">
        <f t="shared" si="9"/>
        <v>480000</v>
      </c>
      <c r="L31" s="67">
        <f t="shared" si="9"/>
        <v>485000</v>
      </c>
      <c r="M31" s="67">
        <f t="shared" si="9"/>
        <v>490000</v>
      </c>
      <c r="N31" s="67">
        <f t="shared" si="9"/>
        <v>495000</v>
      </c>
      <c r="O31" s="37">
        <f t="shared" si="9"/>
        <v>500000</v>
      </c>
      <c r="P31" s="42">
        <f t="shared" si="6"/>
        <v>5820000</v>
      </c>
      <c r="Q31" s="83" t="s">
        <v>13</v>
      </c>
      <c r="R31" s="81"/>
      <c r="S31" s="74" t="s">
        <v>13</v>
      </c>
    </row>
    <row r="32" spans="2:19" ht="19.5" customHeight="1" x14ac:dyDescent="0.25">
      <c r="B32" s="95"/>
      <c r="C32" s="40" t="s">
        <v>53</v>
      </c>
      <c r="D32" s="60">
        <f t="shared" ref="D32:O32" si="10">300000+(D22-D27-D28-D29-D30)*0.1</f>
        <v>557423.07692307699</v>
      </c>
      <c r="E32" s="68">
        <f t="shared" si="10"/>
        <v>814223.07692307676</v>
      </c>
      <c r="F32" s="68">
        <f t="shared" si="10"/>
        <v>603292.30769230763</v>
      </c>
      <c r="G32" s="68">
        <f t="shared" si="10"/>
        <v>608061.5384615385</v>
      </c>
      <c r="H32" s="68">
        <f t="shared" si="10"/>
        <v>617330.76923076925</v>
      </c>
      <c r="I32" s="68">
        <f t="shared" si="10"/>
        <v>640600</v>
      </c>
      <c r="J32" s="68">
        <f t="shared" si="10"/>
        <v>629369.23076923075</v>
      </c>
      <c r="K32" s="68">
        <f t="shared" si="10"/>
        <v>632138.46153846162</v>
      </c>
      <c r="L32" s="68">
        <f t="shared" si="10"/>
        <v>651207.69230769249</v>
      </c>
      <c r="M32" s="68">
        <f t="shared" si="10"/>
        <v>637976.92307692301</v>
      </c>
      <c r="N32" s="68">
        <f t="shared" si="10"/>
        <v>640746.15384615376</v>
      </c>
      <c r="O32" s="33">
        <f t="shared" si="10"/>
        <v>661815.38461538462</v>
      </c>
      <c r="P32" s="43">
        <f t="shared" si="6"/>
        <v>7694184.615384616</v>
      </c>
      <c r="Q32" s="78"/>
      <c r="R32" s="81"/>
      <c r="S32" s="1"/>
    </row>
    <row r="33" spans="2:19" ht="21" customHeight="1" x14ac:dyDescent="0.25">
      <c r="B33" s="95"/>
      <c r="C33" s="40" t="s">
        <v>18</v>
      </c>
      <c r="D33" s="60">
        <v>100000</v>
      </c>
      <c r="E33" s="68">
        <v>100000</v>
      </c>
      <c r="F33" s="68">
        <v>100000</v>
      </c>
      <c r="G33" s="68">
        <v>100000</v>
      </c>
      <c r="H33" s="68">
        <v>100000</v>
      </c>
      <c r="I33" s="68">
        <v>100000</v>
      </c>
      <c r="J33" s="68">
        <v>100000</v>
      </c>
      <c r="K33" s="68">
        <v>100000</v>
      </c>
      <c r="L33" s="68">
        <v>100000</v>
      </c>
      <c r="M33" s="68">
        <v>100000</v>
      </c>
      <c r="N33" s="68">
        <v>100000</v>
      </c>
      <c r="O33" s="33">
        <v>100000</v>
      </c>
      <c r="P33" s="43">
        <f t="shared" si="6"/>
        <v>1200000</v>
      </c>
      <c r="Q33" s="78"/>
      <c r="R33" s="81"/>
      <c r="S33" s="1"/>
    </row>
    <row r="34" spans="2:19" ht="21" customHeight="1" x14ac:dyDescent="0.25">
      <c r="B34" s="95"/>
      <c r="C34" s="40" t="s">
        <v>19</v>
      </c>
      <c r="D34" s="60">
        <v>40000</v>
      </c>
      <c r="E34" s="68">
        <v>40000</v>
      </c>
      <c r="F34" s="68">
        <v>40000</v>
      </c>
      <c r="G34" s="68">
        <v>40000</v>
      </c>
      <c r="H34" s="68">
        <v>40000</v>
      </c>
      <c r="I34" s="68">
        <v>40000</v>
      </c>
      <c r="J34" s="68">
        <f>40000+80000</f>
        <v>120000</v>
      </c>
      <c r="K34" s="68">
        <v>40000</v>
      </c>
      <c r="L34" s="68">
        <v>40000</v>
      </c>
      <c r="M34" s="68">
        <v>40000</v>
      </c>
      <c r="N34" s="68">
        <v>40000</v>
      </c>
      <c r="O34" s="33">
        <v>40000</v>
      </c>
      <c r="P34" s="43">
        <f t="shared" si="6"/>
        <v>560000</v>
      </c>
      <c r="Q34" s="78"/>
      <c r="R34" s="81"/>
      <c r="S34" s="1"/>
    </row>
    <row r="35" spans="2:19" ht="25.5" customHeight="1" thickBot="1" x14ac:dyDescent="0.3">
      <c r="B35" s="96"/>
      <c r="C35" s="41" t="s">
        <v>48</v>
      </c>
      <c r="D35" s="61">
        <v>40000</v>
      </c>
      <c r="E35" s="69">
        <v>40000</v>
      </c>
      <c r="F35" s="69">
        <v>40000</v>
      </c>
      <c r="G35" s="69">
        <v>40000</v>
      </c>
      <c r="H35" s="69">
        <v>40000</v>
      </c>
      <c r="I35" s="69">
        <v>40000</v>
      </c>
      <c r="J35" s="69">
        <v>40000</v>
      </c>
      <c r="K35" s="69">
        <v>40000</v>
      </c>
      <c r="L35" s="69">
        <v>40000</v>
      </c>
      <c r="M35" s="69">
        <v>40000</v>
      </c>
      <c r="N35" s="69">
        <v>40000</v>
      </c>
      <c r="O35" s="38">
        <v>40000</v>
      </c>
      <c r="P35" s="44">
        <f t="shared" si="6"/>
        <v>480000</v>
      </c>
      <c r="Q35" s="84">
        <f>SUM(P31:P35)</f>
        <v>15754184.615384616</v>
      </c>
      <c r="R35" s="85">
        <f>+Q35/P22</f>
        <v>8.1839920079920081E-2</v>
      </c>
      <c r="S35" s="1"/>
    </row>
    <row r="36" spans="2:19" ht="18.75" customHeight="1" x14ac:dyDescent="0.25">
      <c r="B36" s="91" t="s">
        <v>63</v>
      </c>
      <c r="C36" s="47" t="s">
        <v>46</v>
      </c>
      <c r="D36" s="62"/>
      <c r="E36" s="70"/>
      <c r="F36" s="70"/>
      <c r="G36" s="70"/>
      <c r="H36" s="70"/>
      <c r="I36" s="70"/>
      <c r="J36" s="70" t="s">
        <v>13</v>
      </c>
      <c r="K36" s="70">
        <v>5000000</v>
      </c>
      <c r="L36" s="70"/>
      <c r="M36" s="70"/>
      <c r="N36" s="70"/>
      <c r="O36" s="45"/>
      <c r="P36" s="51">
        <f t="shared" si="6"/>
        <v>5000000</v>
      </c>
      <c r="Q36" s="77"/>
      <c r="R36" s="80"/>
      <c r="S36" s="1"/>
    </row>
    <row r="37" spans="2:19" ht="20.25" customHeight="1" x14ac:dyDescent="0.25">
      <c r="B37" s="92"/>
      <c r="C37" s="48" t="s">
        <v>49</v>
      </c>
      <c r="D37" s="63">
        <v>2700000</v>
      </c>
      <c r="E37" s="71">
        <v>200000</v>
      </c>
      <c r="F37" s="71">
        <v>800000</v>
      </c>
      <c r="G37" s="71">
        <v>200000</v>
      </c>
      <c r="H37" s="71">
        <v>200000</v>
      </c>
      <c r="I37" s="71">
        <v>200000</v>
      </c>
      <c r="J37" s="71">
        <v>200000</v>
      </c>
      <c r="K37" s="71">
        <v>200000</v>
      </c>
      <c r="L37" s="71">
        <v>200000</v>
      </c>
      <c r="M37" s="71">
        <v>200000</v>
      </c>
      <c r="N37" s="71">
        <v>200000</v>
      </c>
      <c r="O37" s="34">
        <v>200000</v>
      </c>
      <c r="P37" s="52">
        <f t="shared" si="6"/>
        <v>5500000</v>
      </c>
      <c r="Q37" s="78"/>
      <c r="R37" s="81"/>
      <c r="S37" s="1"/>
    </row>
    <row r="38" spans="2:19" ht="21.75" customHeight="1" x14ac:dyDescent="0.25">
      <c r="B38" s="92"/>
      <c r="C38" s="49" t="s">
        <v>52</v>
      </c>
      <c r="D38" s="63"/>
      <c r="E38" s="71"/>
      <c r="F38" s="71"/>
      <c r="G38" s="73" t="s">
        <v>13</v>
      </c>
      <c r="H38" s="71"/>
      <c r="I38" s="71"/>
      <c r="J38" s="71"/>
      <c r="K38" s="71"/>
      <c r="L38" s="71">
        <f>154*3000</f>
        <v>462000</v>
      </c>
      <c r="M38" s="71"/>
      <c r="N38" s="71"/>
      <c r="O38" s="35">
        <f>+(160*17000)+(160*25000)</f>
        <v>6720000</v>
      </c>
      <c r="P38" s="52">
        <f t="shared" si="6"/>
        <v>7182000</v>
      </c>
      <c r="Q38" s="78"/>
      <c r="R38" s="81"/>
      <c r="S38" s="1"/>
    </row>
    <row r="39" spans="2:19" ht="18" customHeight="1" x14ac:dyDescent="0.25">
      <c r="B39" s="92"/>
      <c r="C39" s="48" t="s">
        <v>47</v>
      </c>
      <c r="D39" s="63"/>
      <c r="E39" s="71"/>
      <c r="F39" s="73" t="s">
        <v>13</v>
      </c>
      <c r="G39" s="73">
        <v>500000</v>
      </c>
      <c r="H39" s="71"/>
      <c r="I39" s="71">
        <v>1500000</v>
      </c>
      <c r="J39" s="71"/>
      <c r="K39" s="71"/>
      <c r="L39" s="71"/>
      <c r="M39" s="71" t="s">
        <v>13</v>
      </c>
      <c r="N39" s="71"/>
      <c r="O39" s="35"/>
      <c r="P39" s="52">
        <f t="shared" si="6"/>
        <v>2000000</v>
      </c>
      <c r="Q39" s="78"/>
      <c r="R39" s="81"/>
      <c r="S39" s="1"/>
    </row>
    <row r="40" spans="2:19" ht="18.75" customHeight="1" thickBot="1" x14ac:dyDescent="0.3">
      <c r="B40" s="93"/>
      <c r="C40" s="50" t="s">
        <v>20</v>
      </c>
      <c r="D40" s="64">
        <v>140000</v>
      </c>
      <c r="E40" s="72">
        <v>140000</v>
      </c>
      <c r="F40" s="72">
        <v>142000</v>
      </c>
      <c r="G40" s="72">
        <v>144000</v>
      </c>
      <c r="H40" s="72">
        <v>146000</v>
      </c>
      <c r="I40" s="72">
        <v>148000</v>
      </c>
      <c r="J40" s="72">
        <v>150000</v>
      </c>
      <c r="K40" s="72">
        <v>152000</v>
      </c>
      <c r="L40" s="72">
        <v>154000</v>
      </c>
      <c r="M40" s="72">
        <v>156000</v>
      </c>
      <c r="N40" s="72">
        <v>158000</v>
      </c>
      <c r="O40" s="46">
        <v>160000</v>
      </c>
      <c r="P40" s="53">
        <f t="shared" si="6"/>
        <v>1790000</v>
      </c>
      <c r="Q40" s="79">
        <f>SUM(P36:P40)</f>
        <v>21472000</v>
      </c>
      <c r="R40" s="86">
        <f>+Q40/P22</f>
        <v>0.11154285714285714</v>
      </c>
      <c r="S40" s="1"/>
    </row>
    <row r="41" spans="2:19" ht="15.75" thickBot="1" x14ac:dyDescent="0.3">
      <c r="C41" s="8" t="s">
        <v>16</v>
      </c>
      <c r="D41" s="6">
        <f>SUM(D27:D40)</f>
        <v>15698192.307692308</v>
      </c>
      <c r="E41" s="6">
        <f t="shared" ref="E41:P41" si="11">SUM(E27:E40)</f>
        <v>14056992.307692308</v>
      </c>
      <c r="F41" s="6">
        <f t="shared" si="11"/>
        <v>14632369.230769232</v>
      </c>
      <c r="G41" s="6">
        <f t="shared" si="11"/>
        <v>14576446.153846154</v>
      </c>
      <c r="H41" s="6">
        <f t="shared" si="11"/>
        <v>14125023.076923078</v>
      </c>
      <c r="I41" s="6">
        <f t="shared" si="11"/>
        <v>15687600</v>
      </c>
      <c r="J41" s="6">
        <f t="shared" si="11"/>
        <v>14345676.923076922</v>
      </c>
      <c r="K41" s="6">
        <f t="shared" si="11"/>
        <v>19357753.846153848</v>
      </c>
      <c r="L41" s="6">
        <f t="shared" si="11"/>
        <v>15075130.769230768</v>
      </c>
      <c r="M41" s="6">
        <f t="shared" si="11"/>
        <v>14689207.692307692</v>
      </c>
      <c r="N41" s="6">
        <f t="shared" si="11"/>
        <v>14781284.615384616</v>
      </c>
      <c r="O41" s="6">
        <f t="shared" si="11"/>
        <v>21758661.538461536</v>
      </c>
      <c r="P41" s="6">
        <f t="shared" si="11"/>
        <v>188784338.46153846</v>
      </c>
      <c r="Q41" s="87">
        <f>SUM(Q27:Q40)</f>
        <v>188784338.46153846</v>
      </c>
      <c r="R41" s="88">
        <v>1</v>
      </c>
      <c r="S41" s="1"/>
    </row>
    <row r="42" spans="2:19" ht="15.75" thickBot="1" x14ac:dyDescent="0.3"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</row>
    <row r="43" spans="2:19" ht="15.75" thickBot="1" x14ac:dyDescent="0.3">
      <c r="C43" s="12" t="s">
        <v>21</v>
      </c>
      <c r="D43" s="13">
        <f t="shared" ref="D43:P43" si="12">+D22-D41</f>
        <v>-1498192.307692308</v>
      </c>
      <c r="E43" s="13">
        <f t="shared" si="12"/>
        <v>3318007.692307692</v>
      </c>
      <c r="F43" s="13">
        <f t="shared" si="12"/>
        <v>822630.76923076808</v>
      </c>
      <c r="G43" s="13">
        <f t="shared" si="12"/>
        <v>968553.84615384601</v>
      </c>
      <c r="H43" s="13">
        <f t="shared" si="12"/>
        <v>1554976.9230769221</v>
      </c>
      <c r="I43" s="13">
        <f t="shared" si="12"/>
        <v>267400</v>
      </c>
      <c r="J43" s="13">
        <f t="shared" si="12"/>
        <v>1579323.0769230779</v>
      </c>
      <c r="K43" s="13">
        <f t="shared" si="12"/>
        <v>-3322753.8461538479</v>
      </c>
      <c r="L43" s="13">
        <f t="shared" si="12"/>
        <v>1379869.2307692319</v>
      </c>
      <c r="M43" s="13">
        <f t="shared" si="12"/>
        <v>1715792.307692308</v>
      </c>
      <c r="N43" s="13">
        <f t="shared" si="12"/>
        <v>1733715.384615384</v>
      </c>
      <c r="O43" s="13">
        <f t="shared" si="12"/>
        <v>-4803661.5384615362</v>
      </c>
      <c r="P43" s="13">
        <f t="shared" si="12"/>
        <v>3715661.5384615362</v>
      </c>
      <c r="Q43" s="89">
        <f>+P43</f>
        <v>3715661.5384615362</v>
      </c>
      <c r="R43" s="90">
        <f>+P43/P22</f>
        <v>1.9302137862137851E-2</v>
      </c>
      <c r="S43" s="1"/>
    </row>
    <row r="44" spans="2:19" x14ac:dyDescent="0.25"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</row>
    <row r="45" spans="2:19" x14ac:dyDescent="0.25"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</row>
    <row r="46" spans="2:19" x14ac:dyDescent="0.25">
      <c r="C46" s="75" t="s">
        <v>55</v>
      </c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</row>
    <row r="47" spans="2:19" x14ac:dyDescent="0.25"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</row>
    <row r="48" spans="2:19" x14ac:dyDescent="0.25">
      <c r="C48" s="76" t="s">
        <v>56</v>
      </c>
      <c r="D48" s="1"/>
      <c r="E48" s="1"/>
      <c r="F48" s="1"/>
      <c r="G48" s="1"/>
      <c r="H48" s="5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</row>
    <row r="49" spans="3:19" x14ac:dyDescent="0.25">
      <c r="C49" s="76" t="s">
        <v>57</v>
      </c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</row>
    <row r="50" spans="3:19" x14ac:dyDescent="0.25"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</row>
    <row r="51" spans="3:19" x14ac:dyDescent="0.25"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</row>
    <row r="52" spans="3:19" x14ac:dyDescent="0.25"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</row>
    <row r="53" spans="3:19" x14ac:dyDescent="0.25"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</row>
    <row r="54" spans="3:19" x14ac:dyDescent="0.25"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</row>
    <row r="55" spans="3:19" x14ac:dyDescent="0.25"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</row>
    <row r="56" spans="3:19" x14ac:dyDescent="0.25"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</row>
    <row r="57" spans="3:19" x14ac:dyDescent="0.25"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</row>
    <row r="58" spans="3:19" x14ac:dyDescent="0.25"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</row>
    <row r="59" spans="3:19" x14ac:dyDescent="0.25"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</row>
    <row r="60" spans="3:19" x14ac:dyDescent="0.25"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</row>
    <row r="61" spans="3:19" x14ac:dyDescent="0.25"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</row>
    <row r="62" spans="3:19" x14ac:dyDescent="0.25"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</row>
    <row r="63" spans="3:19" x14ac:dyDescent="0.25"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</row>
    <row r="64" spans="3:19" x14ac:dyDescent="0.25"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</row>
    <row r="65" spans="3:19" x14ac:dyDescent="0.25"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</row>
    <row r="66" spans="3:19" x14ac:dyDescent="0.25"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</row>
    <row r="67" spans="3:19" x14ac:dyDescent="0.25"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</row>
    <row r="68" spans="3:19" x14ac:dyDescent="0.25"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</row>
    <row r="69" spans="3:19" x14ac:dyDescent="0.25"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</row>
    <row r="70" spans="3:19" x14ac:dyDescent="0.25"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</row>
    <row r="71" spans="3:19" x14ac:dyDescent="0.25"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</row>
    <row r="72" spans="3:19" x14ac:dyDescent="0.25"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</row>
    <row r="73" spans="3:19" x14ac:dyDescent="0.25"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</row>
    <row r="74" spans="3:19" x14ac:dyDescent="0.25"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</row>
    <row r="75" spans="3:19" x14ac:dyDescent="0.25"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</row>
    <row r="76" spans="3:19" x14ac:dyDescent="0.25"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</row>
    <row r="77" spans="3:19" x14ac:dyDescent="0.25"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</row>
    <row r="78" spans="3:19" x14ac:dyDescent="0.25"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</row>
    <row r="79" spans="3:19" x14ac:dyDescent="0.25"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</row>
    <row r="80" spans="3:19" x14ac:dyDescent="0.25"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</row>
    <row r="81" spans="3:19" x14ac:dyDescent="0.25"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</row>
    <row r="82" spans="3:19" x14ac:dyDescent="0.25"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</row>
    <row r="83" spans="3:19" x14ac:dyDescent="0.25"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</row>
    <row r="84" spans="3:19" x14ac:dyDescent="0.25"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</row>
    <row r="85" spans="3:19" x14ac:dyDescent="0.25"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</row>
    <row r="86" spans="3:19" x14ac:dyDescent="0.25"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</row>
    <row r="87" spans="3:19" x14ac:dyDescent="0.25"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</row>
    <row r="88" spans="3:19" x14ac:dyDescent="0.25"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</row>
    <row r="89" spans="3:19" x14ac:dyDescent="0.25"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</row>
    <row r="90" spans="3:19" x14ac:dyDescent="0.25"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</row>
    <row r="91" spans="3:19" x14ac:dyDescent="0.25"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</row>
    <row r="92" spans="3:19" x14ac:dyDescent="0.25"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</row>
    <row r="93" spans="3:19" x14ac:dyDescent="0.25"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</row>
    <row r="94" spans="3:19" x14ac:dyDescent="0.25"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</row>
    <row r="95" spans="3:19" x14ac:dyDescent="0.25"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</row>
    <row r="96" spans="3:19" x14ac:dyDescent="0.25"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</row>
    <row r="97" spans="3:19" x14ac:dyDescent="0.25"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</row>
    <row r="98" spans="3:19" x14ac:dyDescent="0.25"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</row>
    <row r="99" spans="3:19" x14ac:dyDescent="0.25"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</row>
    <row r="100" spans="3:19" x14ac:dyDescent="0.25"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</row>
    <row r="101" spans="3:19" x14ac:dyDescent="0.25"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</row>
    <row r="102" spans="3:19" x14ac:dyDescent="0.25"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</row>
    <row r="103" spans="3:19" x14ac:dyDescent="0.25"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</row>
    <row r="104" spans="3:19" x14ac:dyDescent="0.25"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</row>
    <row r="105" spans="3:19" x14ac:dyDescent="0.25"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</row>
    <row r="106" spans="3:19" x14ac:dyDescent="0.25"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</row>
    <row r="107" spans="3:19" x14ac:dyDescent="0.25"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</row>
    <row r="108" spans="3:19" x14ac:dyDescent="0.25"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</row>
    <row r="109" spans="3:19" x14ac:dyDescent="0.25"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</row>
    <row r="110" spans="3:19" x14ac:dyDescent="0.25"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</row>
    <row r="111" spans="3:19" x14ac:dyDescent="0.25"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</row>
    <row r="112" spans="3:19" x14ac:dyDescent="0.25"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</row>
    <row r="113" spans="3:19" x14ac:dyDescent="0.25"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</row>
    <row r="114" spans="3:19" x14ac:dyDescent="0.25"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</row>
    <row r="115" spans="3:19" x14ac:dyDescent="0.25"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</row>
    <row r="116" spans="3:19" x14ac:dyDescent="0.25"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</row>
    <row r="117" spans="3:19" x14ac:dyDescent="0.25"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</row>
    <row r="118" spans="3:19" x14ac:dyDescent="0.25"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</row>
    <row r="119" spans="3:19" x14ac:dyDescent="0.25"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</row>
    <row r="120" spans="3:19" x14ac:dyDescent="0.25"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</row>
    <row r="121" spans="3:19" x14ac:dyDescent="0.25"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</row>
    <row r="122" spans="3:19" x14ac:dyDescent="0.25"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</row>
    <row r="123" spans="3:19" x14ac:dyDescent="0.25"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</row>
    <row r="124" spans="3:19" x14ac:dyDescent="0.25"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</row>
    <row r="125" spans="3:19" x14ac:dyDescent="0.25"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</row>
    <row r="126" spans="3:19" x14ac:dyDescent="0.25"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</row>
    <row r="127" spans="3:19" x14ac:dyDescent="0.25"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</row>
    <row r="128" spans="3:19" x14ac:dyDescent="0.25"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</row>
    <row r="129" spans="3:19" x14ac:dyDescent="0.25"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</row>
    <row r="130" spans="3:19" x14ac:dyDescent="0.25"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</row>
    <row r="131" spans="3:19" x14ac:dyDescent="0.25"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</row>
    <row r="132" spans="3:19" x14ac:dyDescent="0.25"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</row>
    <row r="133" spans="3:19" x14ac:dyDescent="0.25"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</row>
    <row r="134" spans="3:19" x14ac:dyDescent="0.25"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</row>
    <row r="135" spans="3:19" x14ac:dyDescent="0.25"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</row>
    <row r="136" spans="3:19" x14ac:dyDescent="0.25"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</row>
    <row r="137" spans="3:19" x14ac:dyDescent="0.25"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</row>
    <row r="138" spans="3:19" x14ac:dyDescent="0.25"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</row>
    <row r="139" spans="3:19" x14ac:dyDescent="0.25"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</row>
    <row r="140" spans="3:19" x14ac:dyDescent="0.25"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</row>
    <row r="141" spans="3:19" x14ac:dyDescent="0.25"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</row>
    <row r="142" spans="3:19" x14ac:dyDescent="0.25"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</row>
    <row r="143" spans="3:19" x14ac:dyDescent="0.25"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</row>
    <row r="144" spans="3:19" x14ac:dyDescent="0.25"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</row>
    <row r="145" spans="3:19" x14ac:dyDescent="0.25"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</row>
    <row r="146" spans="3:19" x14ac:dyDescent="0.25"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</row>
    <row r="147" spans="3:19" x14ac:dyDescent="0.25"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</row>
    <row r="148" spans="3:19" x14ac:dyDescent="0.25"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</row>
  </sheetData>
  <mergeCells count="12">
    <mergeCell ref="Q27:Q30"/>
    <mergeCell ref="R27:R30"/>
    <mergeCell ref="R8:R12"/>
    <mergeCell ref="Q8:Q12"/>
    <mergeCell ref="Q24:Q26"/>
    <mergeCell ref="R24:R26"/>
    <mergeCell ref="B36:B40"/>
    <mergeCell ref="B31:B35"/>
    <mergeCell ref="B27:B30"/>
    <mergeCell ref="C3:P3"/>
    <mergeCell ref="C5:P5"/>
    <mergeCell ref="C4:P4"/>
  </mergeCells>
  <pageMargins left="0.7" right="0.7" top="0.75" bottom="0.75" header="0.3" footer="0.3"/>
  <pageSetup paperSize="9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PPTO.2016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Cuenta Corriente 671</dc:title>
  <dc:subject>Cuenta Corriente 671</dc:subject>
  <dc:creator>2080Sys</dc:creator>
  <dc:description>Cuenta Corriente 671</dc:description>
  <cp:lastModifiedBy>ANPTUF(Asociación de Profesionales)</cp:lastModifiedBy>
  <dcterms:created xsi:type="dcterms:W3CDTF">2015-05-12T14:42:48Z</dcterms:created>
  <dcterms:modified xsi:type="dcterms:W3CDTF">2016-01-14T12:36:36Z</dcterms:modified>
</cp:coreProperties>
</file>